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b\V_Vergunningen\V11\Hernieuwing\"/>
    </mc:Choice>
  </mc:AlternateContent>
  <xr:revisionPtr revIDLastSave="0" documentId="13_ncr:1_{AD667E26-3D6C-46B5-BD68-258EEF6E33F6}" xr6:coauthVersionLast="47" xr6:coauthVersionMax="47" xr10:uidLastSave="{00000000-0000-0000-0000-000000000000}"/>
  <bookViews>
    <workbookView xWindow="28680" yWindow="-90" windowWidth="29040" windowHeight="15720" xr2:uid="{00000000-000D-0000-FFFF-FFFF00000000}"/>
  </bookViews>
  <sheets>
    <sheet name="vaste stoffen en vloeistoffen" sheetId="1" r:id="rId1"/>
    <sheet name="gassen en aerosolen" sheetId="2" r:id="rId2"/>
    <sheet name="Ligging" sheetId="4" state="hidden" r:id="rId3"/>
  </sheets>
  <definedNames>
    <definedName name="ligging">Ligging!$A$1:$A$4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7" i="1"/>
  <c r="C6" i="1"/>
  <c r="C29" i="1" l="1"/>
  <c r="D29" i="1"/>
  <c r="C28" i="2"/>
  <c r="I28" i="2"/>
  <c r="I31" i="2" s="1"/>
  <c r="J28" i="2"/>
  <c r="J31" i="2" s="1"/>
  <c r="L28" i="2"/>
  <c r="H28" i="2"/>
  <c r="H31" i="2" s="1"/>
  <c r="E28" i="2"/>
  <c r="E31" i="2" s="1"/>
  <c r="G28" i="2"/>
  <c r="D28" i="2"/>
  <c r="D31" i="2" s="1"/>
  <c r="U29" i="1"/>
  <c r="U32" i="1" s="1"/>
  <c r="Q29" i="1"/>
  <c r="Q32" i="1" s="1"/>
  <c r="R29" i="1"/>
  <c r="E29" i="1"/>
  <c r="F29" i="1"/>
  <c r="M29" i="1"/>
  <c r="N29" i="1"/>
  <c r="G29" i="1"/>
  <c r="H29" i="1"/>
  <c r="I29" i="1"/>
  <c r="J29" i="1"/>
  <c r="K29" i="1"/>
  <c r="L29" i="1"/>
  <c r="O29" i="1"/>
  <c r="P29" i="1"/>
  <c r="S29" i="1"/>
  <c r="S32" i="1" s="1"/>
  <c r="T29" i="1"/>
  <c r="T32" i="1" s="1"/>
  <c r="V29" i="1"/>
  <c r="V32" i="1" s="1"/>
  <c r="W29" i="1"/>
  <c r="W32" i="1" s="1"/>
  <c r="X29" i="1"/>
  <c r="X32" i="1" s="1"/>
  <c r="Y29" i="1"/>
  <c r="Y32" i="1" s="1"/>
  <c r="Z29" i="1"/>
  <c r="Z32" i="1" s="1"/>
  <c r="AA29" i="1"/>
  <c r="AA32" i="1" s="1"/>
  <c r="AB29" i="1"/>
  <c r="AB32" i="1" s="1"/>
  <c r="AC29" i="1"/>
  <c r="AC32" i="1" s="1"/>
  <c r="AD29" i="1"/>
  <c r="AE29" i="1"/>
  <c r="AF29" i="1"/>
  <c r="AG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Debaer, Christof</author>
  </authors>
  <commentList>
    <comment ref="E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Seveso II</t>
        </r>
        <r>
          <rPr>
            <sz val="9"/>
            <color indexed="81"/>
            <rFont val="Tahoma"/>
            <family val="2"/>
          </rPr>
          <t xml:space="preserve">
Voor de bepaling van de Seveso-status, zie
</t>
        </r>
        <r>
          <rPr>
            <b/>
            <sz val="9"/>
            <color indexed="81"/>
            <rFont val="Tahoma"/>
            <family val="2"/>
          </rPr>
          <t>www.milieuinfo.be/seveso/</t>
        </r>
      </text>
    </comment>
    <comment ref="F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zeer giftige, giftige, en ontplofbare stoffen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Oxiderende, schadelijke, corrosieve en irriterende stoffen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Zeer licht ontvlambare en licht ontvlambare vloeistoffen (P1)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Ontvlambare vloeistoffen (P2)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Vloeistoffen met vlampunt hoger dan 55 °C, maar niet hoger dan 100 °C (P3)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Vloeistoffen met vlampunt hoger dan 100 °C, maar niet hoger dan 250 °C (P4)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Milieugevaarlijke stoffen</t>
        </r>
      </text>
    </comment>
    <comment ref="M4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Opslagplaatsen van gevaarlijke producten in verpakkingen van max. 25 kg, waarvan de totale opslag tussen 50 kg en 5000 kg begrepen is</t>
        </r>
      </text>
    </comment>
    <comment ref="N4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Opslagplaatsen van gevaarlijke producten in verpakkingen van max. 25 liter, waarvan de totale opslag tussen 50 liter en 5000 liter begrepen is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Niet ingedeeld voor 1/06/2015, maar wel na 1/06/2015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4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Niet ingedeeld voor 1/06/2015, maar wel na 1/06/2015</t>
        </r>
      </text>
    </comment>
    <comment ref="Q4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brandbare vloeistoffen:
</t>
        </r>
        <r>
          <rPr>
            <sz val="9"/>
            <color indexed="81"/>
            <rFont val="Tahoma"/>
            <family val="2"/>
          </rPr>
          <t>vloeistoffen op basis van etikettering niet gekenmerkt door een gevarenpictogram volgens de CLP-verordening met een vlampunt hoger dan 60 °C tot en met 250 °C of vloeibare brandstoffen op basis van etikettering niet gekenmerkt door gevarenpictogram GHS02 volgens de CLP-verordening met een vlampunt hoger dan 60 °C tot en met 250 °C.</t>
        </r>
      </text>
    </comment>
    <comment ref="R4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Seveso III
</t>
        </r>
        <r>
          <rPr>
            <sz val="9"/>
            <color indexed="81"/>
            <rFont val="Tahoma"/>
            <family val="2"/>
          </rPr>
          <t xml:space="preserve">Voor de bepaling van de Seveso-status, zie
</t>
        </r>
        <r>
          <rPr>
            <b/>
            <sz val="9"/>
            <color indexed="81"/>
            <rFont val="Tahoma"/>
            <family val="2"/>
          </rPr>
          <t xml:space="preserve">www.milieuinfo.be/seveso/
</t>
        </r>
      </text>
    </comment>
    <comment ref="S4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Ontploffingsgevaarlijke vloeistoffen en vaste stoffen: </t>
        </r>
        <r>
          <rPr>
            <sz val="9"/>
            <color indexed="81"/>
            <rFont val="Tahoma"/>
            <family val="2"/>
          </rPr>
          <t xml:space="preserve">Opslagplaatsen voor vloeistoffen en vaste stoffen op basis van etikettering gekenmerkt door het </t>
        </r>
        <r>
          <rPr>
            <b/>
            <sz val="9"/>
            <color indexed="81"/>
            <rFont val="Tahoma"/>
            <family val="2"/>
          </rPr>
          <t>gevarenpictogram GHS01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4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Brandgevaarlijke vloeistoffen en vaste stoffen. 
</t>
        </r>
        <r>
          <rPr>
            <sz val="9"/>
            <color indexed="81"/>
            <rFont val="Tahoma"/>
            <family val="2"/>
          </rPr>
          <t xml:space="preserve">Opslagplaatsen voor vloeistoffen en vaste stoffen op basis van etikettering gekenmerkt door het </t>
        </r>
        <r>
          <rPr>
            <b/>
            <sz val="9"/>
            <color indexed="81"/>
            <rFont val="Tahoma"/>
            <family val="2"/>
          </rPr>
          <t xml:space="preserve">gevarenpictogram GHS02
</t>
        </r>
        <r>
          <rPr>
            <b/>
            <sz val="9"/>
            <color indexed="81"/>
            <rFont val="Tahoma"/>
            <family val="2"/>
          </rPr>
          <t xml:space="preserve">Gasolie, diesel, lichte stookolie en gelijkaardige vloeistoffen met een vlampunt ≥ 55 °C </t>
        </r>
      </text>
    </comment>
    <comment ref="U4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Brandgevaarlijke vloeistoffen en vaste stoffen. 
</t>
        </r>
        <r>
          <rPr>
            <sz val="9"/>
            <color indexed="81"/>
            <rFont val="Tahoma"/>
            <family val="2"/>
          </rPr>
          <t xml:space="preserve">Opslagplaatsen voor vloeistoffen en vaste stoffen op basis van etikettering gekenmerkt door het </t>
        </r>
        <r>
          <rPr>
            <b/>
            <sz val="9"/>
            <color indexed="81"/>
            <rFont val="Tahoma"/>
            <family val="2"/>
          </rPr>
          <t xml:space="preserve">gevarenpictogram GHS02
Overige ontvlambare vloeistoffen van gevarencategorie 3
</t>
        </r>
        <r>
          <rPr>
            <sz val="9"/>
            <color indexed="81"/>
            <rFont val="Tahoma"/>
            <family val="2"/>
          </rPr>
          <t xml:space="preserve">(vlampunt ≥23 °C en ≤ 60 °C)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V4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Brandgevaarlijke vloeistoffen en vaste stoffen. 
</t>
        </r>
        <r>
          <rPr>
            <sz val="9"/>
            <color indexed="81"/>
            <rFont val="Tahoma"/>
            <family val="2"/>
          </rPr>
          <t xml:space="preserve">Opslagplaatsen voor vloeistoffen en vaste stoffen op basis van etikettering gekenmerkt door het </t>
        </r>
        <r>
          <rPr>
            <b/>
            <sz val="9"/>
            <color indexed="81"/>
            <rFont val="Tahoma"/>
            <family val="2"/>
          </rPr>
          <t xml:space="preserve">gevarenpictogram GHS02
Ontvlambare vloeistoffen van gevarencategorie 1 en 2
</t>
        </r>
        <r>
          <rPr>
            <sz val="9"/>
            <color indexed="81"/>
            <rFont val="Tahoma"/>
            <family val="2"/>
          </rPr>
          <t>(vlampunt &lt;23 °C)</t>
        </r>
      </text>
    </comment>
    <comment ref="W4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Brandgevaarlijke vloeistoffen en vaste stoffen. 
</t>
        </r>
        <r>
          <rPr>
            <sz val="9"/>
            <color indexed="81"/>
            <rFont val="Tahoma"/>
            <family val="2"/>
          </rPr>
          <t xml:space="preserve">Opslagplaatsen voor vloeistoffen en vaste stoffen op basis van etikettering gekenmerkt door het </t>
        </r>
        <r>
          <rPr>
            <b/>
            <sz val="9"/>
            <color indexed="81"/>
            <rFont val="Tahoma"/>
            <family val="2"/>
          </rPr>
          <t>gevarenpictogram GHS02
Overige brandgevaarlijke vloeistoffen en vaste stoffen niet vermeld in rubriek 17.3.2.1. en 17.3.2.2.</t>
        </r>
      </text>
    </comment>
    <comment ref="X4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Oxiderende vloeistoffen en vaste stoffen.
</t>
        </r>
        <r>
          <rPr>
            <sz val="9"/>
            <color indexed="81"/>
            <rFont val="Tahoma"/>
            <family val="2"/>
          </rPr>
          <t>Opslagplaatsen voor vloeistoffen en vaste stoffen op basis van etikettering gekenmerkt door het</t>
        </r>
        <r>
          <rPr>
            <b/>
            <sz val="9"/>
            <color indexed="81"/>
            <rFont val="Tahoma"/>
            <family val="2"/>
          </rPr>
          <t xml:space="preserve"> gevarenpictogram GHS03 </t>
        </r>
      </text>
    </comment>
    <comment ref="Y4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Bijtende vloeistoffen en vaste stoffen.
</t>
        </r>
        <r>
          <rPr>
            <sz val="9"/>
            <color indexed="81"/>
            <rFont val="Tahoma"/>
            <family val="2"/>
          </rPr>
          <t xml:space="preserve">Opslagplaatsen voor vloeistoffen en vaste stoffen op basis van etikettering gekenmerkt door het </t>
        </r>
        <r>
          <rPr>
            <b/>
            <sz val="9"/>
            <color indexed="81"/>
            <rFont val="Tahoma"/>
            <family val="2"/>
          </rPr>
          <t>gevarenpictogram GHS05</t>
        </r>
      </text>
    </comment>
    <comment ref="Z4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 xml:space="preserve">Giftige vloeistoffen en vaste stoffen.
</t>
        </r>
        <r>
          <rPr>
            <sz val="9"/>
            <color indexed="81"/>
            <rFont val="Tahoma"/>
            <family val="2"/>
          </rPr>
          <t>Opslagplaatsen voor vloeistoffen en vaste stoffen op basis van etikettering gekenmerkt door het</t>
        </r>
        <r>
          <rPr>
            <b/>
            <sz val="9"/>
            <color indexed="81"/>
            <rFont val="Tahoma"/>
            <family val="2"/>
          </rPr>
          <t xml:space="preserve"> gevarenpictogram GHS06</t>
        </r>
      </text>
    </comment>
    <comment ref="AA4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 xml:space="preserve">Schadelijke vloeistoffen en vaste stoffen.
</t>
        </r>
        <r>
          <rPr>
            <sz val="9"/>
            <color indexed="81"/>
            <rFont val="Tahoma"/>
            <family val="2"/>
          </rPr>
          <t>Opslagplaatsen voor vloeistoffen en vaste stoffen op basis van etikettering gekenmerkt door het</t>
        </r>
        <r>
          <rPr>
            <b/>
            <sz val="9"/>
            <color indexed="81"/>
            <rFont val="Tahoma"/>
            <family val="2"/>
          </rPr>
          <t xml:space="preserve"> gevarenpictogram GHS07</t>
        </r>
      </text>
    </comment>
    <comment ref="AB4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 xml:space="preserve">Op lange termijn gezondheidsgevaarlijke vloeistoffen en vaste stoffen.
</t>
        </r>
        <r>
          <rPr>
            <sz val="9"/>
            <color indexed="81"/>
            <rFont val="Tahoma"/>
            <family val="2"/>
          </rPr>
          <t>Opslagplaatsen voor vloeistoffen en vaste stoffen op basis van etikettering gekenmerkt door het</t>
        </r>
        <r>
          <rPr>
            <b/>
            <sz val="9"/>
            <color indexed="81"/>
            <rFont val="Tahoma"/>
            <family val="2"/>
          </rPr>
          <t xml:space="preserve"> gevarenpictogram GHS08</t>
        </r>
      </text>
    </comment>
    <comment ref="AC4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 xml:space="preserve">Voor het aquatisch milieu gevaarlijke vloeistoffen en vaste stoffen.
</t>
        </r>
        <r>
          <rPr>
            <sz val="9"/>
            <color indexed="81"/>
            <rFont val="Tahoma"/>
            <family val="2"/>
          </rPr>
          <t>Opslagplaatsen voor vloeistoffen en vaste stoffen op basis van etikettering gekenmerkt door het</t>
        </r>
        <r>
          <rPr>
            <b/>
            <sz val="9"/>
            <color indexed="81"/>
            <rFont val="Tahoma"/>
            <family val="2"/>
          </rPr>
          <t xml:space="preserve"> gevarenpictogram GHS09</t>
        </r>
      </text>
    </comment>
    <comment ref="AD4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Opslagplaatsen van gevaarlijke producten in verpakkingen van max. 30 kg, waarvan de totale opslag tussen 50 kg en 5000 kg begrepen is</t>
        </r>
      </text>
    </comment>
    <comment ref="AE4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Opslagplaatsen van gevaarlijke producten in verpakkingen van max. 30 liter, waarvan de totale opslag tussen 50 liter en 5000 liter begrepen is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4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Niet meer ingedeeld na 1/06/2015, maar wel voor 1/06/2015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G4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Niet meer ingedeeld na 1/06/2015, maar wel voor 1/06/2015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32" authorId="0" shapeId="0" xr:uid="{00000000-0006-0000-0000-00001E000000}">
      <text>
        <r>
          <rPr>
            <sz val="9"/>
            <color indexed="81"/>
            <rFont val="Tahoma"/>
            <family val="2"/>
          </rPr>
          <t xml:space="preserve">lagedrempelinrichting 
= 17.2.1.
hogedrempelinrichting
=17.2.2.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Debaer, Christof</author>
  </authors>
  <commentList>
    <comment ref="D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verplaatsbare recipiënten en aerosolen</t>
        </r>
      </text>
    </comment>
    <comment ref="E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vaste houders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Seveso II
</t>
        </r>
        <r>
          <rPr>
            <sz val="9"/>
            <color indexed="81"/>
            <rFont val="Tahoma"/>
            <family val="2"/>
          </rPr>
          <t>Voor de bepaling van de Seveso-status, zie</t>
        </r>
        <r>
          <rPr>
            <b/>
            <sz val="9"/>
            <color indexed="81"/>
            <rFont val="Tahoma"/>
            <family val="2"/>
          </rPr>
          <t xml:space="preserve">
www.milieuinfo.be/seveso/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Niet ingedeeld voor 1/06/2015, maar wel na 1/06/2015</t>
        </r>
      </text>
    </comment>
    <comment ref="H4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aerosolen met minstens 1 gevarenpictogram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verplaatsbare recipiënten</t>
        </r>
      </text>
    </comment>
    <comment ref="J4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vaste houders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Seveso III</t>
        </r>
        <r>
          <rPr>
            <sz val="9"/>
            <color indexed="81"/>
            <rFont val="Tahoma"/>
            <family val="2"/>
          </rPr>
          <t xml:space="preserve">
Voor de bepaling van de Seveso-status, zie
</t>
        </r>
        <r>
          <rPr>
            <b/>
            <sz val="9"/>
            <color indexed="81"/>
            <rFont val="Tahoma"/>
            <family val="2"/>
          </rPr>
          <t xml:space="preserve">www.milieuinfo.be/seveso/
</t>
        </r>
      </text>
    </comment>
    <comment ref="L4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Niet ingedeeld na 1/06/2015, maar wel voor 1/06/2015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lagedrempelinrichting 
= 17.2.1.
hogedrempelinrichting
=17.2.2.
</t>
        </r>
      </text>
    </comment>
    <comment ref="K31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lagedrempelinrichting 
= 17.2.1.
hogedrempelinrichting
=17.2.2.
</t>
        </r>
      </text>
    </comment>
  </commentList>
</comments>
</file>

<file path=xl/sharedStrings.xml><?xml version="1.0" encoding="utf-8"?>
<sst xmlns="http://schemas.openxmlformats.org/spreadsheetml/2006/main" count="119" uniqueCount="59">
  <si>
    <t>l</t>
  </si>
  <si>
    <t>kg</t>
  </si>
  <si>
    <t>TOTAAL</t>
  </si>
  <si>
    <t>x</t>
  </si>
  <si>
    <t>geen</t>
  </si>
  <si>
    <t>17.4.</t>
  </si>
  <si>
    <t>17.2.</t>
  </si>
  <si>
    <t>6.4.</t>
  </si>
  <si>
    <t>17.4</t>
  </si>
  <si>
    <t>17.3.8.</t>
  </si>
  <si>
    <t>17.3.7.</t>
  </si>
  <si>
    <t>17.3.6.</t>
  </si>
  <si>
    <t>17.3.5.</t>
  </si>
  <si>
    <t>17.3.4.</t>
  </si>
  <si>
    <t>17.3.3.</t>
  </si>
  <si>
    <t>17.3.2.</t>
  </si>
  <si>
    <t>liter</t>
  </si>
  <si>
    <t>CAS-nr.</t>
  </si>
  <si>
    <t>naam</t>
  </si>
  <si>
    <t xml:space="preserve">beschrijf de aard van de opslagplaats(en): bulkopslag, vaste houders, verplaatsbare recipiënten, boven- of ondergronds, dubbel- of enkelwandig, inkuiping, ... </t>
  </si>
  <si>
    <t>kruis aan ("x")onder welke rubriek de opslag ingedeeld is volgens de indelingslijst (bijlage 1 van titel I van het VLAREM) geldig vanaf 1/06/2015</t>
  </si>
  <si>
    <t>kruis aan ("x") onder welke rubriek de opslag ingedeeld is volgens de indelingslijst (bijlage 1 van titel I van het VLAREM) geldig tot 1/06/2015</t>
  </si>
  <si>
    <t>subrubriek:</t>
  </si>
  <si>
    <t>eenheid:</t>
  </si>
  <si>
    <t>16.7.</t>
  </si>
  <si>
    <t>16.8.</t>
  </si>
  <si>
    <t>17.1.1.</t>
  </si>
  <si>
    <t>17.1.2.1.</t>
  </si>
  <si>
    <t>Gevaarlijke gassen: samengeperste, vloeibaar gemaakte, in oplossing gehouden of sterk gekoelde vloeibare gassen.</t>
  </si>
  <si>
    <t>17.1.2.2.</t>
  </si>
  <si>
    <t>Gevaarlijke vaste stoffen en vloeistoffen + Seveso</t>
  </si>
  <si>
    <t>Vul de productnaam en het CASnummer in</t>
  </si>
  <si>
    <t>hoeveelheid in liter</t>
  </si>
  <si>
    <t>hoeveelheid in kg</t>
  </si>
  <si>
    <t>Vul de productnaam en het CAS-nummer in</t>
  </si>
  <si>
    <t>Geef de referentie(s) van de vergunning(en) waarmee deze opslag vergund werd.</t>
  </si>
  <si>
    <t>nieuwe subrubriek:</t>
  </si>
  <si>
    <t>ligging:</t>
  </si>
  <si>
    <t>niet bij woonfunctie</t>
  </si>
  <si>
    <t>bij woonfunctie</t>
  </si>
  <si>
    <t>in industriegebied</t>
  </si>
  <si>
    <t>niet in industriegebied</t>
  </si>
  <si>
    <t>17.3.1.
GHS01</t>
  </si>
  <si>
    <t>17.3.2.1.1. 
GHS02</t>
  </si>
  <si>
    <t xml:space="preserve">17.3.2.1.2.
GHS02 </t>
  </si>
  <si>
    <t>17.3.2.2. 
GHS02</t>
  </si>
  <si>
    <t>17.3.2.3.
GHS02</t>
  </si>
  <si>
    <t>17.3.3.
GHS03</t>
  </si>
  <si>
    <t>17.3.4.
GHS05</t>
  </si>
  <si>
    <t>17.3.5.
GHS06</t>
  </si>
  <si>
    <t>17.3.6.
GHS07</t>
  </si>
  <si>
    <t>17.3.7.
GHS08</t>
  </si>
  <si>
    <t>17.3.8. 
GHS09</t>
  </si>
  <si>
    <t>en aerosolen + Seveso</t>
  </si>
  <si>
    <t>HCl</t>
  </si>
  <si>
    <t>NaOCl</t>
  </si>
  <si>
    <t>Poly-aluminiumhydroxide chloride</t>
  </si>
  <si>
    <t>Divers</t>
  </si>
  <si>
    <t>Gassen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</si>
</sst>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8" xfId="0" applyFont="1" applyBorder="1"/>
    <xf numFmtId="0" fontId="1" fillId="0" borderId="11" xfId="0" applyFont="1" applyBorder="1"/>
    <xf numFmtId="0" fontId="1" fillId="0" borderId="15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6" xfId="0" applyFont="1" applyBorder="1"/>
    <xf numFmtId="0" fontId="1" fillId="0" borderId="19" xfId="0" applyFont="1" applyBorder="1"/>
    <xf numFmtId="0" fontId="1" fillId="0" borderId="23" xfId="0" applyFont="1" applyBorder="1"/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24" xfId="0" applyFont="1" applyBorder="1"/>
    <xf numFmtId="0" fontId="1" fillId="0" borderId="27" xfId="0" applyFont="1" applyBorder="1"/>
    <xf numFmtId="0" fontId="1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4" xfId="0" applyFont="1" applyFill="1" applyBorder="1"/>
    <xf numFmtId="0" fontId="1" fillId="2" borderId="3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5" fillId="0" borderId="0" xfId="0" applyFont="1"/>
    <xf numFmtId="0" fontId="1" fillId="2" borderId="6" xfId="0" applyFont="1" applyFill="1" applyBorder="1" applyAlignment="1">
      <alignment horizontal="center"/>
    </xf>
    <xf numFmtId="0" fontId="1" fillId="4" borderId="4" xfId="0" applyFont="1" applyFill="1" applyBorder="1"/>
    <xf numFmtId="0" fontId="2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/>
    </xf>
    <xf numFmtId="0" fontId="1" fillId="4" borderId="6" xfId="0" applyFont="1" applyFill="1" applyBorder="1"/>
    <xf numFmtId="0" fontId="1" fillId="3" borderId="6" xfId="0" applyFont="1" applyFill="1" applyBorder="1"/>
    <xf numFmtId="0" fontId="1" fillId="3" borderId="4" xfId="0" applyFont="1" applyFill="1" applyBorder="1"/>
    <xf numFmtId="0" fontId="1" fillId="0" borderId="0" xfId="0" quotePrefix="1" applyFont="1"/>
    <xf numFmtId="0" fontId="1" fillId="3" borderId="3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1" fillId="0" borderId="37" xfId="0" applyFont="1" applyBorder="1"/>
    <xf numFmtId="0" fontId="1" fillId="0" borderId="1" xfId="0" applyFont="1" applyBorder="1"/>
    <xf numFmtId="0" fontId="1" fillId="0" borderId="36" xfId="0" applyFont="1" applyBorder="1"/>
    <xf numFmtId="0" fontId="1" fillId="0" borderId="35" xfId="0" applyFont="1" applyBorder="1"/>
    <xf numFmtId="0" fontId="1" fillId="0" borderId="4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2" borderId="52" xfId="0" applyFont="1" applyFill="1" applyBorder="1" applyAlignment="1">
      <alignment horizontal="center"/>
    </xf>
    <xf numFmtId="0" fontId="2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0" borderId="35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0" xfId="0" applyBorder="1"/>
    <xf numFmtId="0" fontId="0" fillId="0" borderId="41" xfId="0" applyBorder="1"/>
    <xf numFmtId="0" fontId="2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36" xfId="0" applyBorder="1"/>
    <xf numFmtId="0" fontId="2" fillId="0" borderId="35" xfId="0" applyFont="1" applyBorder="1" applyAlignment="1">
      <alignment horizontal="center" vertical="center" wrapText="1"/>
    </xf>
    <xf numFmtId="0" fontId="0" fillId="0" borderId="38" xfId="0" applyBorder="1"/>
    <xf numFmtId="0" fontId="0" fillId="0" borderId="31" xfId="0" applyBorder="1"/>
    <xf numFmtId="0" fontId="1" fillId="0" borderId="1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/>
    <xf numFmtId="0" fontId="0" fillId="0" borderId="3" xfId="0" applyBorder="1"/>
  </cellXfs>
  <cellStyles count="1">
    <cellStyle name="Standa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333375</xdr:colOff>
      <xdr:row>4</xdr:row>
      <xdr:rowOff>9525</xdr:rowOff>
    </xdr:from>
    <xdr:to>
      <xdr:col>19</xdr:col>
      <xdr:colOff>815340</xdr:colOff>
      <xdr:row>4</xdr:row>
      <xdr:rowOff>443865</xdr:rowOff>
    </xdr:to>
    <xdr:pic>
      <xdr:nvPicPr>
        <xdr:cNvPr id="9" name="Afbeelding 8" descr="flamm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1238250"/>
          <a:ext cx="4762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18</xdr:col>
      <xdr:colOff>190500</xdr:colOff>
      <xdr:row>4</xdr:row>
      <xdr:rowOff>9524</xdr:rowOff>
    </xdr:from>
    <xdr:to>
      <xdr:col>18</xdr:col>
      <xdr:colOff>666750</xdr:colOff>
      <xdr:row>4</xdr:row>
      <xdr:rowOff>438149</xdr:rowOff>
    </xdr:to>
    <xdr:pic>
      <xdr:nvPicPr>
        <xdr:cNvPr id="8" name="Afbeelding 7" descr="Imag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8975" y="1238249"/>
          <a:ext cx="476250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190499</xdr:colOff>
      <xdr:row>4</xdr:row>
      <xdr:rowOff>19050</xdr:rowOff>
    </xdr:from>
    <xdr:to>
      <xdr:col>20</xdr:col>
      <xdr:colOff>662940</xdr:colOff>
      <xdr:row>4</xdr:row>
      <xdr:rowOff>438150</xdr:rowOff>
    </xdr:to>
    <xdr:pic>
      <xdr:nvPicPr>
        <xdr:cNvPr id="16" name="Afbeelding 15" descr="flamm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2074" y="1247775"/>
          <a:ext cx="466726" cy="419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21</xdr:col>
      <xdr:colOff>409575</xdr:colOff>
      <xdr:row>4</xdr:row>
      <xdr:rowOff>9525</xdr:rowOff>
    </xdr:from>
    <xdr:to>
      <xdr:col>21</xdr:col>
      <xdr:colOff>876300</xdr:colOff>
      <xdr:row>4</xdr:row>
      <xdr:rowOff>438150</xdr:rowOff>
    </xdr:to>
    <xdr:pic>
      <xdr:nvPicPr>
        <xdr:cNvPr id="17" name="Afbeelding 16" descr="flamm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30300" y="1238250"/>
          <a:ext cx="466725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22</xdr:col>
      <xdr:colOff>409575</xdr:colOff>
      <xdr:row>4</xdr:row>
      <xdr:rowOff>28575</xdr:rowOff>
    </xdr:from>
    <xdr:to>
      <xdr:col>22</xdr:col>
      <xdr:colOff>876300</xdr:colOff>
      <xdr:row>4</xdr:row>
      <xdr:rowOff>438150</xdr:rowOff>
    </xdr:to>
    <xdr:pic>
      <xdr:nvPicPr>
        <xdr:cNvPr id="18" name="Afbeelding 17" descr="flamm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7125" y="1257300"/>
          <a:ext cx="466725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23</xdr:col>
      <xdr:colOff>419100</xdr:colOff>
      <xdr:row>4</xdr:row>
      <xdr:rowOff>9525</xdr:rowOff>
    </xdr:from>
    <xdr:to>
      <xdr:col>23</xdr:col>
      <xdr:colOff>898282</xdr:colOff>
      <xdr:row>4</xdr:row>
      <xdr:rowOff>438150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3475" y="1238250"/>
          <a:ext cx="471562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24</xdr:col>
      <xdr:colOff>400049</xdr:colOff>
      <xdr:row>4</xdr:row>
      <xdr:rowOff>28575</xdr:rowOff>
    </xdr:from>
    <xdr:to>
      <xdr:col>24</xdr:col>
      <xdr:colOff>876300</xdr:colOff>
      <xdr:row>4</xdr:row>
      <xdr:rowOff>448099</xdr:rowOff>
    </xdr:to>
    <xdr:pic>
      <xdr:nvPicPr>
        <xdr:cNvPr id="20" name="Picture 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49" y="1257300"/>
          <a:ext cx="476251" cy="42333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25</xdr:col>
      <xdr:colOff>409575</xdr:colOff>
      <xdr:row>4</xdr:row>
      <xdr:rowOff>9524</xdr:rowOff>
    </xdr:from>
    <xdr:to>
      <xdr:col>25</xdr:col>
      <xdr:colOff>929640</xdr:colOff>
      <xdr:row>4</xdr:row>
      <xdr:rowOff>438149</xdr:rowOff>
    </xdr:to>
    <xdr:pic>
      <xdr:nvPicPr>
        <xdr:cNvPr id="21" name="Afbeelding 20" descr="GHS06-25TOX__9050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1238249"/>
          <a:ext cx="514350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26</xdr:col>
      <xdr:colOff>381000</xdr:colOff>
      <xdr:row>4</xdr:row>
      <xdr:rowOff>19050</xdr:rowOff>
    </xdr:from>
    <xdr:to>
      <xdr:col>26</xdr:col>
      <xdr:colOff>862965</xdr:colOff>
      <xdr:row>4</xdr:row>
      <xdr:rowOff>434340</xdr:rowOff>
    </xdr:to>
    <xdr:pic>
      <xdr:nvPicPr>
        <xdr:cNvPr id="23" name="Afbeelding 22" descr="GHS07-25IRR__6267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35850" y="1247775"/>
          <a:ext cx="485775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27</xdr:col>
      <xdr:colOff>371475</xdr:colOff>
      <xdr:row>4</xdr:row>
      <xdr:rowOff>19050</xdr:rowOff>
    </xdr:from>
    <xdr:to>
      <xdr:col>27</xdr:col>
      <xdr:colOff>857250</xdr:colOff>
      <xdr:row>4</xdr:row>
      <xdr:rowOff>438150</xdr:rowOff>
    </xdr:to>
    <xdr:pic>
      <xdr:nvPicPr>
        <xdr:cNvPr id="26" name="Afbeelding 25" descr="silhouet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93150" y="1247775"/>
          <a:ext cx="485775" cy="419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28</xdr:col>
      <xdr:colOff>428626</xdr:colOff>
      <xdr:row>4</xdr:row>
      <xdr:rowOff>9525</xdr:rowOff>
    </xdr:from>
    <xdr:to>
      <xdr:col>28</xdr:col>
      <xdr:colOff>876300</xdr:colOff>
      <xdr:row>4</xdr:row>
      <xdr:rowOff>438150</xdr:rowOff>
    </xdr:to>
    <xdr:pic>
      <xdr:nvPicPr>
        <xdr:cNvPr id="28" name="Afbeelding 27" descr="Aquatic-pollut-red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17126" y="1238250"/>
          <a:ext cx="447674" cy="428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3"/>
  <sheetViews>
    <sheetView tabSelected="1" workbookViewId="0">
      <pane xSplit="4" ySplit="5" topLeftCell="Z6" activePane="bottomRight" state="frozen"/>
      <selection pane="topRight" activeCell="E1" sqref="E1"/>
      <selection pane="bottomLeft" activeCell="A6" sqref="A6"/>
      <selection pane="bottomRight" activeCell="AH18" sqref="AH18"/>
    </sheetView>
  </sheetViews>
  <sheetFormatPr defaultColWidth="9.109375" defaultRowHeight="13.8" x14ac:dyDescent="0.3"/>
  <cols>
    <col min="1" max="1" width="27" style="1" customWidth="1"/>
    <col min="2" max="2" width="13.33203125" style="1" customWidth="1"/>
    <col min="3" max="4" width="11.33203125" style="1" customWidth="1"/>
    <col min="5" max="16" width="6.33203125" style="1" customWidth="1"/>
    <col min="17" max="17" width="12.33203125" style="1" bestFit="1" customWidth="1"/>
    <col min="18" max="18" width="9.33203125" style="1" customWidth="1"/>
    <col min="19" max="19" width="12.33203125" style="1" bestFit="1" customWidth="1"/>
    <col min="20" max="20" width="16.88671875" style="1" bestFit="1" customWidth="1"/>
    <col min="21" max="21" width="12.33203125" style="1" bestFit="1" customWidth="1"/>
    <col min="22" max="29" width="19" style="1" bestFit="1" customWidth="1"/>
    <col min="30" max="31" width="12.33203125" style="1" bestFit="1" customWidth="1"/>
    <col min="32" max="33" width="9.33203125" style="1" customWidth="1"/>
    <col min="34" max="34" width="55.44140625" style="1" customWidth="1"/>
    <col min="35" max="35" width="29.6640625" style="1" customWidth="1"/>
    <col min="36" max="16384" width="9.109375" style="1"/>
  </cols>
  <sheetData>
    <row r="1" spans="1:35" ht="15.6" x14ac:dyDescent="0.3">
      <c r="A1" s="55" t="s">
        <v>30</v>
      </c>
    </row>
    <row r="2" spans="1:35" ht="14.4" thickBot="1" x14ac:dyDescent="0.35"/>
    <row r="3" spans="1:35" ht="43.5" customHeight="1" thickBot="1" x14ac:dyDescent="0.35">
      <c r="A3" s="94" t="s">
        <v>34</v>
      </c>
      <c r="B3" s="92"/>
      <c r="E3" s="98" t="s">
        <v>21</v>
      </c>
      <c r="F3" s="99"/>
      <c r="G3" s="99"/>
      <c r="H3" s="99"/>
      <c r="I3" s="99"/>
      <c r="J3" s="99"/>
      <c r="K3" s="99"/>
      <c r="L3" s="99"/>
      <c r="M3" s="99"/>
      <c r="N3" s="99"/>
      <c r="O3" s="99"/>
      <c r="P3" s="100"/>
      <c r="Q3" s="94" t="s">
        <v>20</v>
      </c>
      <c r="R3" s="94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2"/>
      <c r="AH3" s="103" t="s">
        <v>19</v>
      </c>
      <c r="AI3" s="87" t="s">
        <v>35</v>
      </c>
    </row>
    <row r="4" spans="1:35" ht="24" customHeight="1" thickBot="1" x14ac:dyDescent="0.35">
      <c r="A4" s="96"/>
      <c r="B4" s="97"/>
      <c r="C4" s="90" t="s">
        <v>33</v>
      </c>
      <c r="D4" s="92" t="s">
        <v>32</v>
      </c>
      <c r="E4" s="90" t="s">
        <v>6</v>
      </c>
      <c r="F4" s="94" t="s">
        <v>15</v>
      </c>
      <c r="G4" s="94" t="s">
        <v>14</v>
      </c>
      <c r="H4" s="94" t="s">
        <v>13</v>
      </c>
      <c r="I4" s="94" t="s">
        <v>12</v>
      </c>
      <c r="J4" s="94" t="s">
        <v>11</v>
      </c>
      <c r="K4" s="94" t="s">
        <v>10</v>
      </c>
      <c r="L4" s="94" t="s">
        <v>9</v>
      </c>
      <c r="M4" s="94" t="s">
        <v>8</v>
      </c>
      <c r="N4" s="94" t="s">
        <v>5</v>
      </c>
      <c r="O4" s="94" t="s">
        <v>4</v>
      </c>
      <c r="P4" s="92" t="s">
        <v>4</v>
      </c>
      <c r="Q4" s="90" t="s">
        <v>7</v>
      </c>
      <c r="R4" s="94" t="s">
        <v>6</v>
      </c>
      <c r="S4" s="58" t="s">
        <v>42</v>
      </c>
      <c r="T4" s="58" t="s">
        <v>43</v>
      </c>
      <c r="U4" s="58" t="s">
        <v>44</v>
      </c>
      <c r="V4" s="58" t="s">
        <v>45</v>
      </c>
      <c r="W4" s="58" t="s">
        <v>46</v>
      </c>
      <c r="X4" s="58" t="s">
        <v>47</v>
      </c>
      <c r="Y4" s="58" t="s">
        <v>48</v>
      </c>
      <c r="Z4" s="58" t="s">
        <v>49</v>
      </c>
      <c r="AA4" s="58" t="s">
        <v>50</v>
      </c>
      <c r="AB4" s="58" t="s">
        <v>51</v>
      </c>
      <c r="AC4" s="58" t="s">
        <v>52</v>
      </c>
      <c r="AD4" s="94" t="s">
        <v>5</v>
      </c>
      <c r="AE4" s="106" t="s">
        <v>5</v>
      </c>
      <c r="AF4" s="106" t="s">
        <v>4</v>
      </c>
      <c r="AG4" s="108" t="s">
        <v>4</v>
      </c>
      <c r="AH4" s="104"/>
      <c r="AI4" s="88"/>
    </row>
    <row r="5" spans="1:35" ht="36" customHeight="1" thickBot="1" x14ac:dyDescent="0.35">
      <c r="A5" s="37" t="s">
        <v>18</v>
      </c>
      <c r="B5" s="39" t="s">
        <v>17</v>
      </c>
      <c r="C5" s="91"/>
      <c r="D5" s="93"/>
      <c r="E5" s="91"/>
      <c r="F5" s="95"/>
      <c r="G5" s="95"/>
      <c r="H5" s="95"/>
      <c r="I5" s="95"/>
      <c r="J5" s="95"/>
      <c r="K5" s="95"/>
      <c r="L5" s="95"/>
      <c r="M5" s="95"/>
      <c r="N5" s="95"/>
      <c r="O5" s="95"/>
      <c r="P5" s="93"/>
      <c r="Q5" s="91"/>
      <c r="R5" s="95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95"/>
      <c r="AE5" s="107"/>
      <c r="AF5" s="107"/>
      <c r="AG5" s="109"/>
      <c r="AH5" s="105"/>
      <c r="AI5" s="89"/>
    </row>
    <row r="6" spans="1:35" ht="14.4" thickBot="1" x14ac:dyDescent="0.35">
      <c r="A6" s="33" t="s">
        <v>54</v>
      </c>
      <c r="B6" s="32"/>
      <c r="C6" s="31">
        <f>1.03*D6</f>
        <v>2441.1</v>
      </c>
      <c r="D6" s="30">
        <v>2370</v>
      </c>
      <c r="E6" s="28"/>
      <c r="F6" s="27" t="s">
        <v>3</v>
      </c>
      <c r="G6" s="26"/>
      <c r="H6" s="26"/>
      <c r="I6" s="26"/>
      <c r="J6" s="26"/>
      <c r="K6" s="26"/>
      <c r="L6" s="26"/>
      <c r="M6" s="26"/>
      <c r="N6" s="26"/>
      <c r="O6" s="26"/>
      <c r="P6" s="25"/>
      <c r="Q6" s="60"/>
      <c r="R6" s="61"/>
      <c r="S6" s="59"/>
      <c r="T6" s="59"/>
      <c r="U6" s="59"/>
      <c r="V6" s="59"/>
      <c r="W6" s="59"/>
      <c r="X6" s="59"/>
      <c r="Y6" s="59" t="s">
        <v>3</v>
      </c>
      <c r="Z6" s="59"/>
      <c r="AA6" s="59"/>
      <c r="AB6" s="59"/>
      <c r="AC6" s="59"/>
      <c r="AD6" s="59"/>
      <c r="AE6" s="59"/>
      <c r="AF6" s="59"/>
      <c r="AG6" s="62"/>
      <c r="AI6" s="24"/>
    </row>
    <row r="7" spans="1:35" x14ac:dyDescent="0.3">
      <c r="A7" s="23" t="s">
        <v>55</v>
      </c>
      <c r="B7" s="22"/>
      <c r="C7" s="21">
        <f>D7*1.209</f>
        <v>2865.3300000000004</v>
      </c>
      <c r="D7" s="20">
        <v>2370</v>
      </c>
      <c r="E7" s="18"/>
      <c r="F7" s="17" t="s">
        <v>3</v>
      </c>
      <c r="G7" s="16"/>
      <c r="H7" s="16"/>
      <c r="I7" s="16"/>
      <c r="J7" s="16"/>
      <c r="K7" s="16"/>
      <c r="L7" s="16"/>
      <c r="M7" s="16"/>
      <c r="N7" s="16"/>
      <c r="O7" s="16"/>
      <c r="P7" s="15"/>
      <c r="Q7" s="18"/>
      <c r="R7" s="17"/>
      <c r="S7" s="16"/>
      <c r="T7" s="16"/>
      <c r="U7" s="16"/>
      <c r="V7" s="16"/>
      <c r="W7" s="16"/>
      <c r="X7" s="16"/>
      <c r="Y7" s="16" t="s">
        <v>3</v>
      </c>
      <c r="Z7" s="16"/>
      <c r="AA7" s="16"/>
      <c r="AB7" s="16"/>
      <c r="AC7" s="16" t="s">
        <v>3</v>
      </c>
      <c r="AD7" s="16"/>
      <c r="AE7" s="16"/>
      <c r="AF7" s="16"/>
      <c r="AG7" s="15"/>
      <c r="AH7" s="24"/>
      <c r="AI7" s="14"/>
    </row>
    <row r="8" spans="1:35" ht="14.4" thickBot="1" x14ac:dyDescent="0.35">
      <c r="A8" s="1" t="s">
        <v>56</v>
      </c>
      <c r="B8" s="22"/>
      <c r="C8" s="21">
        <f>D8*1.36</f>
        <v>163.20000000000002</v>
      </c>
      <c r="D8" s="20">
        <v>120</v>
      </c>
      <c r="E8" s="18"/>
      <c r="F8" s="17" t="s">
        <v>3</v>
      </c>
      <c r="G8" s="16"/>
      <c r="H8" s="16"/>
      <c r="I8" s="16"/>
      <c r="J8" s="16"/>
      <c r="K8" s="16"/>
      <c r="L8" s="16"/>
      <c r="M8" s="16"/>
      <c r="N8" s="16"/>
      <c r="O8" s="16"/>
      <c r="P8" s="15"/>
      <c r="Q8" s="18"/>
      <c r="R8" s="17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5"/>
      <c r="AH8" s="14"/>
      <c r="AI8" s="14"/>
    </row>
    <row r="9" spans="1:35" x14ac:dyDescent="0.3">
      <c r="A9" s="23" t="s">
        <v>57</v>
      </c>
      <c r="B9" s="22"/>
      <c r="C9" s="21"/>
      <c r="D9" s="20">
        <v>5000</v>
      </c>
      <c r="E9" s="18"/>
      <c r="F9" s="17"/>
      <c r="G9" s="16"/>
      <c r="H9" s="16"/>
      <c r="I9" s="16"/>
      <c r="J9" s="16"/>
      <c r="K9" s="16"/>
      <c r="L9" s="16"/>
      <c r="M9" s="16"/>
      <c r="N9" s="16" t="s">
        <v>3</v>
      </c>
      <c r="O9" s="16"/>
      <c r="P9" s="15"/>
      <c r="Q9" s="18"/>
      <c r="R9" s="17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 t="s">
        <v>3</v>
      </c>
      <c r="AF9" s="16"/>
      <c r="AG9" s="15"/>
      <c r="AH9" s="24"/>
      <c r="AI9" s="14"/>
    </row>
    <row r="10" spans="1:35" x14ac:dyDescent="0.3">
      <c r="A10" s="23"/>
      <c r="B10" s="22"/>
      <c r="C10" s="21"/>
      <c r="D10" s="20"/>
      <c r="E10" s="18"/>
      <c r="F10" s="17"/>
      <c r="G10" s="16"/>
      <c r="H10" s="16"/>
      <c r="I10" s="16"/>
      <c r="J10" s="16"/>
      <c r="K10" s="16"/>
      <c r="L10" s="16"/>
      <c r="M10" s="16"/>
      <c r="N10" s="16"/>
      <c r="O10" s="16"/>
      <c r="P10" s="15"/>
      <c r="Q10" s="18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5"/>
      <c r="AH10" s="14"/>
      <c r="AI10" s="14"/>
    </row>
    <row r="11" spans="1:35" x14ac:dyDescent="0.3">
      <c r="A11" s="23"/>
      <c r="B11" s="22"/>
      <c r="C11" s="21"/>
      <c r="D11" s="20"/>
      <c r="E11" s="18"/>
      <c r="F11" s="17"/>
      <c r="G11" s="16"/>
      <c r="H11" s="16"/>
      <c r="I11" s="16"/>
      <c r="J11" s="16"/>
      <c r="K11" s="16"/>
      <c r="L11" s="16"/>
      <c r="M11" s="16"/>
      <c r="N11" s="16"/>
      <c r="O11" s="16"/>
      <c r="P11" s="15"/>
      <c r="Q11" s="18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5"/>
      <c r="AH11" s="14"/>
      <c r="AI11" s="14"/>
    </row>
    <row r="12" spans="1:35" x14ac:dyDescent="0.3">
      <c r="A12" s="23"/>
      <c r="B12" s="22"/>
      <c r="C12" s="21"/>
      <c r="D12" s="20"/>
      <c r="E12" s="18"/>
      <c r="F12" s="17"/>
      <c r="G12" s="16"/>
      <c r="H12" s="16"/>
      <c r="I12" s="16"/>
      <c r="J12" s="16"/>
      <c r="K12" s="16"/>
      <c r="L12" s="16"/>
      <c r="M12" s="16"/>
      <c r="N12" s="16"/>
      <c r="O12" s="16"/>
      <c r="P12" s="15"/>
      <c r="Q12" s="18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5"/>
      <c r="AH12" s="14"/>
      <c r="AI12" s="14"/>
    </row>
    <row r="13" spans="1:35" x14ac:dyDescent="0.3">
      <c r="A13" s="23"/>
      <c r="B13" s="22"/>
      <c r="C13" s="21"/>
      <c r="D13" s="20"/>
      <c r="E13" s="18"/>
      <c r="F13" s="17"/>
      <c r="G13" s="16"/>
      <c r="H13" s="16"/>
      <c r="I13" s="16"/>
      <c r="J13" s="16"/>
      <c r="K13" s="16"/>
      <c r="L13" s="16"/>
      <c r="M13" s="16"/>
      <c r="N13" s="16"/>
      <c r="O13" s="16"/>
      <c r="P13" s="15"/>
      <c r="Q13" s="18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5"/>
      <c r="AH13" s="14"/>
      <c r="AI13" s="14"/>
    </row>
    <row r="14" spans="1:35" x14ac:dyDescent="0.3">
      <c r="A14" s="23"/>
      <c r="B14" s="22"/>
      <c r="C14" s="21"/>
      <c r="D14" s="20"/>
      <c r="E14" s="18"/>
      <c r="F14" s="17"/>
      <c r="G14" s="16"/>
      <c r="H14" s="16"/>
      <c r="I14" s="16"/>
      <c r="J14" s="16"/>
      <c r="K14" s="16"/>
      <c r="L14" s="16"/>
      <c r="M14" s="16"/>
      <c r="N14" s="16"/>
      <c r="O14" s="16"/>
      <c r="P14" s="15"/>
      <c r="Q14" s="18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5"/>
      <c r="AH14" s="14"/>
      <c r="AI14" s="14"/>
    </row>
    <row r="15" spans="1:35" x14ac:dyDescent="0.3">
      <c r="A15" s="23"/>
      <c r="B15" s="22"/>
      <c r="C15" s="21"/>
      <c r="D15" s="20"/>
      <c r="E15" s="18"/>
      <c r="F15" s="17"/>
      <c r="G15" s="16"/>
      <c r="H15" s="16"/>
      <c r="I15" s="16"/>
      <c r="J15" s="16"/>
      <c r="K15" s="16"/>
      <c r="L15" s="16"/>
      <c r="M15" s="16"/>
      <c r="N15" s="16"/>
      <c r="O15" s="16"/>
      <c r="P15" s="15"/>
      <c r="Q15" s="18"/>
      <c r="R15" s="17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5"/>
      <c r="AH15" s="14"/>
      <c r="AI15" s="14"/>
    </row>
    <row r="16" spans="1:35" x14ac:dyDescent="0.3">
      <c r="A16" s="23"/>
      <c r="B16" s="22"/>
      <c r="C16" s="21"/>
      <c r="D16" s="20"/>
      <c r="E16" s="18"/>
      <c r="F16" s="17"/>
      <c r="G16" s="16"/>
      <c r="H16" s="16"/>
      <c r="I16" s="16"/>
      <c r="J16" s="16"/>
      <c r="K16" s="16"/>
      <c r="L16" s="16"/>
      <c r="M16" s="16"/>
      <c r="N16" s="16"/>
      <c r="O16" s="16"/>
      <c r="P16" s="15"/>
      <c r="Q16" s="18"/>
      <c r="R16" s="17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5"/>
      <c r="AH16" s="14"/>
      <c r="AI16" s="14"/>
    </row>
    <row r="17" spans="1:35" x14ac:dyDescent="0.3">
      <c r="A17" s="23"/>
      <c r="B17" s="22"/>
      <c r="C17" s="21"/>
      <c r="D17" s="20"/>
      <c r="E17" s="18"/>
      <c r="F17" s="17"/>
      <c r="G17" s="16"/>
      <c r="H17" s="16"/>
      <c r="I17" s="16"/>
      <c r="J17" s="16"/>
      <c r="K17" s="16"/>
      <c r="L17" s="16"/>
      <c r="M17" s="16"/>
      <c r="N17" s="16"/>
      <c r="O17" s="16"/>
      <c r="P17" s="15"/>
      <c r="Q17" s="18"/>
      <c r="R17" s="17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5"/>
      <c r="AH17" s="14"/>
      <c r="AI17" s="14"/>
    </row>
    <row r="18" spans="1:35" x14ac:dyDescent="0.3">
      <c r="A18" s="23"/>
      <c r="B18" s="22"/>
      <c r="C18" s="21"/>
      <c r="D18" s="20"/>
      <c r="E18" s="18"/>
      <c r="F18" s="17"/>
      <c r="G18" s="16"/>
      <c r="H18" s="16"/>
      <c r="I18" s="16"/>
      <c r="J18" s="16"/>
      <c r="K18" s="16"/>
      <c r="L18" s="16"/>
      <c r="M18" s="16"/>
      <c r="N18" s="16"/>
      <c r="O18" s="16"/>
      <c r="P18" s="15"/>
      <c r="Q18" s="18"/>
      <c r="R18" s="17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5"/>
      <c r="AH18" s="14"/>
      <c r="AI18" s="14"/>
    </row>
    <row r="19" spans="1:35" x14ac:dyDescent="0.3">
      <c r="A19" s="23"/>
      <c r="B19" s="22"/>
      <c r="C19" s="21"/>
      <c r="D19" s="20"/>
      <c r="E19" s="18"/>
      <c r="F19" s="17"/>
      <c r="G19" s="16"/>
      <c r="H19" s="16"/>
      <c r="I19" s="16"/>
      <c r="J19" s="16"/>
      <c r="K19" s="16"/>
      <c r="L19" s="16"/>
      <c r="M19" s="16"/>
      <c r="N19" s="16"/>
      <c r="O19" s="16"/>
      <c r="P19" s="15"/>
      <c r="Q19" s="18"/>
      <c r="R19" s="17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5"/>
      <c r="AH19" s="14"/>
      <c r="AI19" s="14"/>
    </row>
    <row r="20" spans="1:35" x14ac:dyDescent="0.3">
      <c r="A20" s="23"/>
      <c r="B20" s="22"/>
      <c r="C20" s="21"/>
      <c r="D20" s="20"/>
      <c r="E20" s="18"/>
      <c r="F20" s="17"/>
      <c r="G20" s="16"/>
      <c r="H20" s="16"/>
      <c r="I20" s="16"/>
      <c r="J20" s="16"/>
      <c r="K20" s="16"/>
      <c r="L20" s="16"/>
      <c r="M20" s="16"/>
      <c r="N20" s="16"/>
      <c r="O20" s="16"/>
      <c r="P20" s="15"/>
      <c r="Q20" s="18"/>
      <c r="R20" s="17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5"/>
      <c r="AH20" s="14"/>
      <c r="AI20" s="14"/>
    </row>
    <row r="21" spans="1:35" x14ac:dyDescent="0.3">
      <c r="A21" s="23"/>
      <c r="B21" s="22"/>
      <c r="C21" s="21"/>
      <c r="D21" s="20"/>
      <c r="E21" s="18"/>
      <c r="F21" s="17"/>
      <c r="G21" s="16"/>
      <c r="H21" s="16"/>
      <c r="I21" s="16"/>
      <c r="J21" s="16"/>
      <c r="K21" s="16"/>
      <c r="L21" s="16"/>
      <c r="M21" s="16"/>
      <c r="N21" s="16"/>
      <c r="O21" s="16"/>
      <c r="P21" s="15"/>
      <c r="Q21" s="18"/>
      <c r="R21" s="17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5"/>
      <c r="AH21" s="14"/>
      <c r="AI21" s="14"/>
    </row>
    <row r="22" spans="1:35" x14ac:dyDescent="0.3">
      <c r="A22" s="23"/>
      <c r="B22" s="22"/>
      <c r="C22" s="21"/>
      <c r="D22" s="20"/>
      <c r="E22" s="18"/>
      <c r="F22" s="17"/>
      <c r="G22" s="16"/>
      <c r="H22" s="16"/>
      <c r="I22" s="16"/>
      <c r="J22" s="16"/>
      <c r="K22" s="16"/>
      <c r="L22" s="16"/>
      <c r="M22" s="16"/>
      <c r="N22" s="16"/>
      <c r="O22" s="16"/>
      <c r="P22" s="15"/>
      <c r="Q22" s="18"/>
      <c r="R22" s="17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5"/>
      <c r="AH22" s="14"/>
      <c r="AI22" s="14"/>
    </row>
    <row r="23" spans="1:35" x14ac:dyDescent="0.3">
      <c r="A23" s="23"/>
      <c r="B23" s="22"/>
      <c r="C23" s="21"/>
      <c r="D23" s="20"/>
      <c r="E23" s="18"/>
      <c r="F23" s="17"/>
      <c r="G23" s="16"/>
      <c r="H23" s="16"/>
      <c r="I23" s="16"/>
      <c r="J23" s="16"/>
      <c r="K23" s="16"/>
      <c r="L23" s="16"/>
      <c r="M23" s="16"/>
      <c r="N23" s="16"/>
      <c r="O23" s="16"/>
      <c r="P23" s="15"/>
      <c r="Q23" s="18"/>
      <c r="R23" s="17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5"/>
      <c r="AH23" s="14"/>
      <c r="AI23" s="14"/>
    </row>
    <row r="24" spans="1:35" x14ac:dyDescent="0.3">
      <c r="A24" s="23"/>
      <c r="B24" s="22"/>
      <c r="C24" s="21"/>
      <c r="D24" s="20"/>
      <c r="E24" s="18"/>
      <c r="F24" s="17"/>
      <c r="G24" s="16"/>
      <c r="H24" s="16"/>
      <c r="I24" s="16"/>
      <c r="J24" s="16"/>
      <c r="K24" s="16"/>
      <c r="L24" s="16"/>
      <c r="M24" s="16"/>
      <c r="N24" s="16"/>
      <c r="O24" s="16"/>
      <c r="P24" s="15"/>
      <c r="Q24" s="18"/>
      <c r="R24" s="17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5"/>
      <c r="AH24" s="14"/>
      <c r="AI24" s="14"/>
    </row>
    <row r="25" spans="1:35" x14ac:dyDescent="0.3">
      <c r="A25" s="23"/>
      <c r="B25" s="22"/>
      <c r="C25" s="21"/>
      <c r="D25" s="20"/>
      <c r="E25" s="18"/>
      <c r="F25" s="17"/>
      <c r="G25" s="16"/>
      <c r="H25" s="16"/>
      <c r="I25" s="16"/>
      <c r="J25" s="16"/>
      <c r="K25" s="16"/>
      <c r="L25" s="16"/>
      <c r="M25" s="16"/>
      <c r="N25" s="16"/>
      <c r="O25" s="16"/>
      <c r="P25" s="15"/>
      <c r="Q25" s="18"/>
      <c r="R25" s="17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5"/>
      <c r="AH25" s="14"/>
      <c r="AI25" s="14"/>
    </row>
    <row r="26" spans="1:35" x14ac:dyDescent="0.3">
      <c r="A26" s="23"/>
      <c r="B26" s="22"/>
      <c r="C26" s="21"/>
      <c r="D26" s="20"/>
      <c r="E26" s="18"/>
      <c r="F26" s="17"/>
      <c r="G26" s="16"/>
      <c r="H26" s="16"/>
      <c r="I26" s="16"/>
      <c r="J26" s="16"/>
      <c r="K26" s="16"/>
      <c r="L26" s="16"/>
      <c r="M26" s="16"/>
      <c r="N26" s="16"/>
      <c r="O26" s="16"/>
      <c r="P26" s="15"/>
      <c r="Q26" s="18"/>
      <c r="R26" s="17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5"/>
      <c r="AH26" s="14"/>
      <c r="AI26" s="14"/>
    </row>
    <row r="27" spans="1:35" x14ac:dyDescent="0.3">
      <c r="A27" s="23"/>
      <c r="B27" s="22"/>
      <c r="C27" s="21"/>
      <c r="D27" s="20"/>
      <c r="E27" s="18"/>
      <c r="F27" s="17"/>
      <c r="G27" s="16"/>
      <c r="H27" s="16"/>
      <c r="I27" s="16"/>
      <c r="J27" s="16"/>
      <c r="K27" s="16"/>
      <c r="L27" s="16"/>
      <c r="M27" s="16"/>
      <c r="N27" s="16"/>
      <c r="O27" s="16"/>
      <c r="P27" s="15"/>
      <c r="Q27" s="18"/>
      <c r="R27" s="17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5"/>
      <c r="AH27" s="14"/>
      <c r="AI27" s="14"/>
    </row>
    <row r="28" spans="1:35" ht="14.4" thickBot="1" x14ac:dyDescent="0.35">
      <c r="A28" s="13"/>
      <c r="B28" s="12"/>
      <c r="C28" s="11"/>
      <c r="D28" s="10"/>
      <c r="E28" s="8"/>
      <c r="F28" s="7"/>
      <c r="G28" s="6"/>
      <c r="H28" s="6"/>
      <c r="I28" s="6"/>
      <c r="J28" s="6"/>
      <c r="K28" s="6"/>
      <c r="L28" s="6"/>
      <c r="M28" s="6"/>
      <c r="N28" s="6"/>
      <c r="O28" s="6"/>
      <c r="P28" s="5"/>
      <c r="Q28" s="8"/>
      <c r="R28" s="7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5"/>
      <c r="AH28" s="4"/>
      <c r="AI28" s="4"/>
    </row>
    <row r="29" spans="1:35" ht="14.4" thickBot="1" x14ac:dyDescent="0.35">
      <c r="A29" s="44" t="s">
        <v>2</v>
      </c>
      <c r="B29" s="45"/>
      <c r="C29" s="56">
        <f>SUM(C6:C28)</f>
        <v>5469.63</v>
      </c>
      <c r="D29" s="46">
        <f>SUM(D6:D28)</f>
        <v>9860</v>
      </c>
      <c r="E29" s="42">
        <f>SUMIF(E$6:E$28, "x", $C$6:$C$28)</f>
        <v>0</v>
      </c>
      <c r="F29" s="42">
        <f>SUMIF(F$6:F$28, "x", $C$6:$C$28)</f>
        <v>5469.63</v>
      </c>
      <c r="G29" s="42">
        <f>SUMIF(G$6:G$28, "x", $C$6:$C$28)</f>
        <v>0</v>
      </c>
      <c r="H29" s="42">
        <f>SUMIF(H$6:H$28, "x", $D$6:$D$28)</f>
        <v>0</v>
      </c>
      <c r="I29" s="42">
        <f>SUMIF(I$6:I$28, "x", $D$6:$D$28)</f>
        <v>0</v>
      </c>
      <c r="J29" s="42">
        <f>SUMIF(J$6:J$28, "x", $D$6:$D$28)</f>
        <v>0</v>
      </c>
      <c r="K29" s="42">
        <f>SUMIF(K$6:K$28, "x", $D$6:$D$28)</f>
        <v>0</v>
      </c>
      <c r="L29" s="42">
        <f>SUMIF(L$6:L$28, "x", $C$6:$C$28)</f>
        <v>0</v>
      </c>
      <c r="M29" s="42">
        <f>SUMIF(M$6:M$28, "x", $C$6:$C$28)</f>
        <v>0</v>
      </c>
      <c r="N29" s="42">
        <f>SUMIF(N$6:N$28, "x", $D$6:$D$28)</f>
        <v>5000</v>
      </c>
      <c r="O29" s="42">
        <f>SUMIF(O$6:O$28, "x", $C$6:$C$28)</f>
        <v>0</v>
      </c>
      <c r="P29" s="43">
        <f>SUMIF(P$6:P$28, "x", $D$6:$D$28)</f>
        <v>0</v>
      </c>
      <c r="Q29" s="41">
        <f>SUMIF(Q$6:Q$28, "x", $D$6:$D$28)</f>
        <v>0</v>
      </c>
      <c r="R29" s="42">
        <f t="shared" ref="R29:AD29" si="0">SUMIF(R$6:R$28, "x", $C$6:$C$28)</f>
        <v>0</v>
      </c>
      <c r="S29" s="42">
        <f t="shared" ref="S29:AC29" si="1">SUMIF(S$6:S$28, "x", $C$6:$C$28)</f>
        <v>0</v>
      </c>
      <c r="T29" s="42">
        <f t="shared" si="1"/>
        <v>0</v>
      </c>
      <c r="U29" s="42">
        <f t="shared" si="1"/>
        <v>0</v>
      </c>
      <c r="V29" s="42">
        <f t="shared" si="1"/>
        <v>0</v>
      </c>
      <c r="W29" s="42">
        <f t="shared" si="1"/>
        <v>0</v>
      </c>
      <c r="X29" s="42">
        <f t="shared" si="1"/>
        <v>0</v>
      </c>
      <c r="Y29" s="42">
        <f t="shared" si="1"/>
        <v>5306.43</v>
      </c>
      <c r="Z29" s="42">
        <f t="shared" si="1"/>
        <v>0</v>
      </c>
      <c r="AA29" s="42">
        <f t="shared" si="1"/>
        <v>0</v>
      </c>
      <c r="AB29" s="42">
        <f t="shared" si="1"/>
        <v>0</v>
      </c>
      <c r="AC29" s="42">
        <f t="shared" si="1"/>
        <v>2865.3300000000004</v>
      </c>
      <c r="AD29" s="42">
        <f t="shared" si="0"/>
        <v>0</v>
      </c>
      <c r="AE29" s="42">
        <f>SUMIF(AE$6:AE$28, "x", $D$6:$D$28)</f>
        <v>5000</v>
      </c>
      <c r="AF29" s="42">
        <f>SUMIF(AF$6:AF$28, "x", $C$6:$C$28)</f>
        <v>0</v>
      </c>
      <c r="AG29" s="43">
        <f>SUMIF(AG$6:AG$28, "x", D$6:$D$28)</f>
        <v>0</v>
      </c>
    </row>
    <row r="30" spans="1:35" x14ac:dyDescent="0.3">
      <c r="D30" s="2" t="s">
        <v>23</v>
      </c>
      <c r="E30" s="2" t="s">
        <v>1</v>
      </c>
      <c r="F30" s="3" t="s">
        <v>1</v>
      </c>
      <c r="G30" s="3" t="s">
        <v>1</v>
      </c>
      <c r="H30" s="3" t="s">
        <v>16</v>
      </c>
      <c r="I30" s="3" t="s">
        <v>16</v>
      </c>
      <c r="J30" s="3" t="s">
        <v>16</v>
      </c>
      <c r="K30" s="3" t="s">
        <v>16</v>
      </c>
      <c r="L30" s="3" t="s">
        <v>1</v>
      </c>
      <c r="M30" s="3" t="s">
        <v>1</v>
      </c>
      <c r="N30" s="3" t="s">
        <v>0</v>
      </c>
      <c r="O30" s="3" t="s">
        <v>1</v>
      </c>
      <c r="P30" s="3" t="s">
        <v>16</v>
      </c>
      <c r="Q30" s="3" t="s">
        <v>16</v>
      </c>
      <c r="R30" s="2" t="s">
        <v>1</v>
      </c>
      <c r="S30" s="2" t="s">
        <v>1</v>
      </c>
      <c r="T30" s="2" t="s">
        <v>1</v>
      </c>
      <c r="U30" s="2" t="s">
        <v>1</v>
      </c>
      <c r="V30" s="2" t="s">
        <v>1</v>
      </c>
      <c r="W30" s="2" t="s">
        <v>1</v>
      </c>
      <c r="X30" s="2" t="s">
        <v>1</v>
      </c>
      <c r="Y30" s="2" t="s">
        <v>1</v>
      </c>
      <c r="Z30" s="2" t="s">
        <v>1</v>
      </c>
      <c r="AA30" s="2" t="s">
        <v>1</v>
      </c>
      <c r="AB30" s="2" t="s">
        <v>1</v>
      </c>
      <c r="AC30" s="2" t="s">
        <v>1</v>
      </c>
      <c r="AD30" s="2" t="s">
        <v>1</v>
      </c>
      <c r="AE30" s="3" t="s">
        <v>16</v>
      </c>
      <c r="AF30" s="2" t="s">
        <v>1</v>
      </c>
      <c r="AG30" s="3" t="s">
        <v>16</v>
      </c>
    </row>
    <row r="31" spans="1:35" ht="14.4" thickBot="1" x14ac:dyDescent="0.35"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5" ht="14.4" thickBot="1" x14ac:dyDescent="0.35">
      <c r="D32" s="68"/>
      <c r="N32" s="65"/>
      <c r="O32" s="57"/>
      <c r="P32" s="48" t="s">
        <v>36</v>
      </c>
      <c r="Q32" s="64" t="str">
        <f>IF(Q29&lt;200, "niet ingedeeld", IF(Q29&lt;=50000, "6.4.1°", IF(Q29&lt;=5000000, "6.4.2°", "6.4.3°")))</f>
        <v>niet ingedeeld</v>
      </c>
      <c r="R32" s="64"/>
      <c r="S32" s="64" t="str">
        <f>IF(S29&lt;10, "niet ingedeeld", IF(S29&lt;=100, "17.3.1.1°", IF(S29&lt;=1000, "17.3.1.2°", "17.3.1.3°")))</f>
        <v>niet ingedeeld</v>
      </c>
      <c r="T32" s="64" t="str">
        <f>IF(T29&lt;=20000,IF(T33="bij woonfunctie",IF(T29&lt;5000,"niet ingedeeld","17.3.2.1.1.1°a)"),"17.3.2.1.1.1°b)"),IF(T29&lt;=500000,"17.3.2.1.1.2°","17.3.2.1.1.3°"))</f>
        <v>17.3.2.1.1.1°b)</v>
      </c>
      <c r="U32" s="64" t="str">
        <f>IF(U29&lt;100, "niet ingedeeld", IF(U29&lt;=10000, "17.3.2.1.2.1°", IF(U29&lt;=200000, "17.3.2.1.2.2°", "17.3.2.1.2.3°")))</f>
        <v>niet ingedeeld</v>
      </c>
      <c r="V32" s="64" t="str">
        <f>IF(V29&gt;50000,"17.3.2.2.3°",IF(V29&lt;50,"niet ingedeeld",IF(V33="in industriegebied",IF(V29&gt;2000,"17.3.2.2.2°a)","17.3.2.2.1°a)"),IF(V29&gt;1000,"17.3.2.2.2°b)","17.3.2.2.1°b)"))))</f>
        <v>niet ingedeeld</v>
      </c>
      <c r="W32" s="64" t="str">
        <f>IF(W29&gt;50000,"17.3.2.3.3°",IF(W29&lt;50,"niet ingedeeld",IF(W33="in industriegebied",IF(W29&gt;1000,"17.3.2.3.2°a)","17.3.2.3.1°a)"),IF(W29&gt;500,"17.3.2.3.2°b)","17.3.2.3.1°b)"))))</f>
        <v>niet ingedeeld</v>
      </c>
      <c r="X32" s="64" t="str">
        <f>IF(X29&gt;50000,"17.3.3.3°",IF(X29&lt;200,"niet ingedeeld",IF(X33="in industriegebied",IF(X29&gt;20000,"17.3.3.2°a)","17.3.3.1°a)"),IF(X29&gt;2000,"17.3.3.2°b)","17.3.3.1°b)"))))</f>
        <v>niet ingedeeld</v>
      </c>
      <c r="Y32" s="64" t="str">
        <f>IF(Y29&gt;100000,"17.3.4.3°",IF(Y29&lt;200,"niet ingedeeld",IF(Y33="in industriegebied",IF(Y29&gt;20000,"17.3.4.2°a)","17.3.4.1°a)"),IF(Y29&gt;2000,"17.3.4.2°b)","17.3.4.1°b)"))))</f>
        <v>17.3.4.2°b)</v>
      </c>
      <c r="Z32" s="64" t="str">
        <f>IF(Z29&gt;5000,"17.3.5.3°",IF(Z29&lt;10,"niet ingedeeld",IF(Z33="in industriegebied",IF(Z29&gt;2000,"17.3.5.2°a)","17.3.5.1°a)"),IF(Z29&gt;200,"17.3.5.2°b)","17.3.5.1°b)"))))</f>
        <v>niet ingedeeld</v>
      </c>
      <c r="AA32" s="64" t="str">
        <f>IF(AA29&gt;100000,"17.3.6.3°",IF(AA29&lt;200,"niet ingedeeld",IF(AA33="in industriegebied",IF(AA29&gt;20000,"17.3.6.2°a)","17.3.6.1°a)"),IF(AA29&gt;2000,"17.3.6.2°b)","17.3.6.1°b)"))))</f>
        <v>niet ingedeeld</v>
      </c>
      <c r="AB32" s="64" t="str">
        <f>IF(AB29&gt;50000,"17.3.7.3°",IF(AB29&lt;100,"niet ingedeeld",IF(AB33="in industriegebied",IF(AB29&gt;20000,"17.3.7.2°a)","17.3.7.1°a)"),IF(AB29&gt;2000,"17.3.7.2°b)","17.3.7.1°b)"))))</f>
        <v>niet ingedeeld</v>
      </c>
      <c r="AC32" s="64" t="str">
        <f>IF(AC29&lt;100, "niet ingedeeld", IF(AC29&lt;=2000, "17.3.8.1°", IF(AC29&lt;=200000, "17.3.8.2°", "17.3.8.3°")))</f>
        <v>17.3.8.2°</v>
      </c>
      <c r="AD32" s="75"/>
      <c r="AE32" s="76"/>
      <c r="AF32" s="76"/>
      <c r="AG32" s="76"/>
    </row>
    <row r="33" spans="14:29" ht="14.4" thickBot="1" x14ac:dyDescent="0.35">
      <c r="N33" s="66"/>
      <c r="O33" s="67"/>
      <c r="P33" s="69" t="s">
        <v>37</v>
      </c>
      <c r="Q33" s="71"/>
      <c r="R33" s="72"/>
      <c r="S33" s="73"/>
      <c r="T33" s="70"/>
      <c r="U33" s="74"/>
      <c r="V33" s="67"/>
      <c r="W33" s="67"/>
      <c r="X33" s="67"/>
      <c r="Y33" s="67"/>
      <c r="Z33" s="67"/>
      <c r="AA33" s="67"/>
      <c r="AB33" s="67"/>
      <c r="AC33" s="71"/>
    </row>
  </sheetData>
  <mergeCells count="25">
    <mergeCell ref="K4:K5"/>
    <mergeCell ref="E3:P3"/>
    <mergeCell ref="Q3:AG3"/>
    <mergeCell ref="E4:E5"/>
    <mergeCell ref="F4:F5"/>
    <mergeCell ref="G4:G5"/>
    <mergeCell ref="H4:H5"/>
    <mergeCell ref="L4:L5"/>
    <mergeCell ref="M4:M5"/>
    <mergeCell ref="N4:N5"/>
    <mergeCell ref="O4:O5"/>
    <mergeCell ref="P4:P5"/>
    <mergeCell ref="Q4:Q5"/>
    <mergeCell ref="D4:D5"/>
    <mergeCell ref="C4:C5"/>
    <mergeCell ref="A3:B4"/>
    <mergeCell ref="I4:I5"/>
    <mergeCell ref="J4:J5"/>
    <mergeCell ref="AI3:AI5"/>
    <mergeCell ref="R4:R5"/>
    <mergeCell ref="AD4:AD5"/>
    <mergeCell ref="AE4:AE5"/>
    <mergeCell ref="AF4:AF5"/>
    <mergeCell ref="AG4:AG5"/>
    <mergeCell ref="AH3:AH5"/>
  </mergeCells>
  <conditionalFormatting sqref="AD29">
    <cfRule type="cellIs" dxfId="0" priority="2" operator="greaterThan">
      <formula>5000</formula>
    </cfRule>
  </conditionalFormatting>
  <dataValidations count="2">
    <dataValidation type="decimal" errorStyle="warning" allowBlank="1" showInputMessage="1" showErrorMessage="1" sqref="M29" xr:uid="{00000000-0002-0000-0000-000000000000}">
      <formula1>50</formula1>
      <formula2>5000</formula2>
    </dataValidation>
    <dataValidation type="list" allowBlank="1" showInputMessage="1" showErrorMessage="1" sqref="N33 T33 V33:AB33" xr:uid="{00000000-0002-0000-0000-000001000000}">
      <formula1>ligging</formula1>
    </dataValidation>
  </dataValidations>
  <pageMargins left="0.7" right="0.7" top="0.75" bottom="0.75" header="0.3" footer="0.3"/>
  <pageSetup paperSize="9" orientation="portrait" r:id="rId1"/>
  <ignoredErrors>
    <ignoredError sqref="N29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2"/>
  <sheetViews>
    <sheetView workbookViewId="0">
      <selection activeCell="K19" sqref="K19"/>
    </sheetView>
  </sheetViews>
  <sheetFormatPr defaultColWidth="9.109375" defaultRowHeight="13.8" x14ac:dyDescent="0.3"/>
  <cols>
    <col min="1" max="1" width="26.6640625" style="1" customWidth="1"/>
    <col min="2" max="2" width="13.33203125" style="1" customWidth="1"/>
    <col min="3" max="3" width="11.88671875" style="1" customWidth="1"/>
    <col min="4" max="12" width="16.109375" style="1" customWidth="1"/>
    <col min="13" max="13" width="41.88671875" style="1" customWidth="1"/>
    <col min="14" max="16384" width="9.109375" style="1"/>
  </cols>
  <sheetData>
    <row r="1" spans="1:13" ht="15.6" x14ac:dyDescent="0.3">
      <c r="A1" s="55" t="s">
        <v>28</v>
      </c>
    </row>
    <row r="2" spans="1:13" ht="16.2" thickBot="1" x14ac:dyDescent="0.35">
      <c r="A2" s="55" t="s">
        <v>53</v>
      </c>
    </row>
    <row r="3" spans="1:13" ht="42.75" customHeight="1" thickBot="1" x14ac:dyDescent="0.35">
      <c r="A3" s="90" t="s">
        <v>31</v>
      </c>
      <c r="B3" s="94"/>
      <c r="C3" s="40"/>
      <c r="D3" s="98" t="s">
        <v>21</v>
      </c>
      <c r="E3" s="99"/>
      <c r="F3" s="99"/>
      <c r="G3" s="100"/>
      <c r="H3" s="110" t="s">
        <v>20</v>
      </c>
      <c r="I3" s="110"/>
      <c r="J3" s="111"/>
      <c r="K3" s="111"/>
      <c r="L3" s="112"/>
      <c r="M3" s="87" t="s">
        <v>35</v>
      </c>
    </row>
    <row r="4" spans="1:13" ht="29.25" customHeight="1" thickBot="1" x14ac:dyDescent="0.35">
      <c r="A4" s="37" t="s">
        <v>18</v>
      </c>
      <c r="B4" s="38" t="s">
        <v>17</v>
      </c>
      <c r="C4" s="49" t="s">
        <v>32</v>
      </c>
      <c r="D4" s="37" t="s">
        <v>24</v>
      </c>
      <c r="E4" s="36" t="s">
        <v>25</v>
      </c>
      <c r="F4" s="39" t="s">
        <v>6</v>
      </c>
      <c r="G4" s="38" t="s">
        <v>4</v>
      </c>
      <c r="H4" s="37" t="s">
        <v>26</v>
      </c>
      <c r="I4" s="36" t="s">
        <v>27</v>
      </c>
      <c r="J4" s="35" t="s">
        <v>29</v>
      </c>
      <c r="K4" s="81" t="s">
        <v>6</v>
      </c>
      <c r="L4" s="34" t="s">
        <v>4</v>
      </c>
      <c r="M4" s="89"/>
    </row>
    <row r="5" spans="1:13" ht="13.65" customHeight="1" x14ac:dyDescent="0.3">
      <c r="A5" s="33" t="s">
        <v>58</v>
      </c>
      <c r="B5" s="32"/>
      <c r="C5" s="50">
        <v>700</v>
      </c>
      <c r="D5" s="29" t="s">
        <v>3</v>
      </c>
      <c r="E5" s="27"/>
      <c r="F5" s="77"/>
      <c r="G5" s="25"/>
      <c r="H5" s="28"/>
      <c r="I5" s="27"/>
      <c r="J5" s="26" t="s">
        <v>3</v>
      </c>
      <c r="K5" s="82"/>
      <c r="L5" s="25"/>
      <c r="M5" s="24"/>
    </row>
    <row r="6" spans="1:13" x14ac:dyDescent="0.3">
      <c r="A6" s="23"/>
      <c r="B6" s="22"/>
      <c r="C6" s="51"/>
      <c r="D6" s="19"/>
      <c r="E6" s="17"/>
      <c r="F6" s="78"/>
      <c r="G6" s="15"/>
      <c r="H6" s="18"/>
      <c r="I6" s="17"/>
      <c r="J6" s="16"/>
      <c r="K6" s="83"/>
      <c r="L6" s="15"/>
      <c r="M6" s="14"/>
    </row>
    <row r="7" spans="1:13" x14ac:dyDescent="0.3">
      <c r="A7" s="23"/>
      <c r="B7" s="22"/>
      <c r="C7" s="51"/>
      <c r="D7" s="19"/>
      <c r="E7" s="17"/>
      <c r="F7" s="78"/>
      <c r="G7" s="15"/>
      <c r="H7" s="18"/>
      <c r="I7" s="17"/>
      <c r="J7" s="16"/>
      <c r="K7" s="83"/>
      <c r="L7" s="15"/>
      <c r="M7" s="14"/>
    </row>
    <row r="8" spans="1:13" x14ac:dyDescent="0.3">
      <c r="A8" s="23"/>
      <c r="B8" s="22"/>
      <c r="C8" s="51"/>
      <c r="D8" s="19"/>
      <c r="E8" s="17"/>
      <c r="F8" s="78"/>
      <c r="G8" s="15"/>
      <c r="H8" s="18"/>
      <c r="I8" s="17"/>
      <c r="J8" s="16"/>
      <c r="K8" s="83"/>
      <c r="L8" s="15"/>
      <c r="M8" s="14"/>
    </row>
    <row r="9" spans="1:13" x14ac:dyDescent="0.3">
      <c r="A9" s="23"/>
      <c r="B9" s="22"/>
      <c r="C9" s="51"/>
      <c r="D9" s="19"/>
      <c r="E9" s="17"/>
      <c r="F9" s="78"/>
      <c r="G9" s="15"/>
      <c r="H9" s="18"/>
      <c r="I9" s="17"/>
      <c r="J9" s="16"/>
      <c r="K9" s="83"/>
      <c r="L9" s="15"/>
      <c r="M9" s="14"/>
    </row>
    <row r="10" spans="1:13" x14ac:dyDescent="0.3">
      <c r="A10" s="23"/>
      <c r="B10" s="22"/>
      <c r="C10" s="51"/>
      <c r="D10" s="19"/>
      <c r="E10" s="17"/>
      <c r="F10" s="78"/>
      <c r="G10" s="15"/>
      <c r="H10" s="18"/>
      <c r="I10" s="17"/>
      <c r="J10" s="16"/>
      <c r="K10" s="83"/>
      <c r="L10" s="15"/>
      <c r="M10" s="14"/>
    </row>
    <row r="11" spans="1:13" x14ac:dyDescent="0.3">
      <c r="A11" s="23"/>
      <c r="B11" s="22"/>
      <c r="C11" s="51"/>
      <c r="D11" s="19"/>
      <c r="E11" s="17"/>
      <c r="F11" s="78"/>
      <c r="G11" s="15"/>
      <c r="H11" s="18"/>
      <c r="I11" s="17"/>
      <c r="J11" s="16"/>
      <c r="K11" s="83"/>
      <c r="L11" s="15"/>
      <c r="M11" s="14"/>
    </row>
    <row r="12" spans="1:13" x14ac:dyDescent="0.3">
      <c r="A12" s="23"/>
      <c r="B12" s="22"/>
      <c r="C12" s="51"/>
      <c r="D12" s="19"/>
      <c r="E12" s="17"/>
      <c r="F12" s="78"/>
      <c r="G12" s="15"/>
      <c r="H12" s="18"/>
      <c r="I12" s="17"/>
      <c r="J12" s="16"/>
      <c r="K12" s="83"/>
      <c r="L12" s="15"/>
      <c r="M12" s="14"/>
    </row>
    <row r="13" spans="1:13" x14ac:dyDescent="0.3">
      <c r="A13" s="23"/>
      <c r="B13" s="22"/>
      <c r="C13" s="51"/>
      <c r="D13" s="19"/>
      <c r="E13" s="17"/>
      <c r="F13" s="78"/>
      <c r="G13" s="15"/>
      <c r="H13" s="18"/>
      <c r="I13" s="17"/>
      <c r="J13" s="16"/>
      <c r="K13" s="83"/>
      <c r="L13" s="15"/>
      <c r="M13" s="14"/>
    </row>
    <row r="14" spans="1:13" x14ac:dyDescent="0.3">
      <c r="A14" s="23"/>
      <c r="B14" s="22"/>
      <c r="C14" s="51"/>
      <c r="D14" s="19"/>
      <c r="E14" s="17"/>
      <c r="F14" s="78"/>
      <c r="G14" s="15"/>
      <c r="H14" s="18"/>
      <c r="I14" s="17"/>
      <c r="J14" s="16"/>
      <c r="K14" s="83"/>
      <c r="L14" s="15"/>
      <c r="M14" s="14"/>
    </row>
    <row r="15" spans="1:13" x14ac:dyDescent="0.3">
      <c r="A15" s="23"/>
      <c r="B15" s="22"/>
      <c r="C15" s="51"/>
      <c r="D15" s="19"/>
      <c r="E15" s="17"/>
      <c r="F15" s="78"/>
      <c r="G15" s="15"/>
      <c r="H15" s="18"/>
      <c r="I15" s="17"/>
      <c r="J15" s="16"/>
      <c r="K15" s="83"/>
      <c r="L15" s="15"/>
      <c r="M15" s="14"/>
    </row>
    <row r="16" spans="1:13" x14ac:dyDescent="0.3">
      <c r="A16" s="23"/>
      <c r="B16" s="22"/>
      <c r="C16" s="51"/>
      <c r="D16" s="19"/>
      <c r="E16" s="17"/>
      <c r="F16" s="78"/>
      <c r="G16" s="15"/>
      <c r="H16" s="18"/>
      <c r="I16" s="17"/>
      <c r="J16" s="16"/>
      <c r="K16" s="83"/>
      <c r="L16" s="15"/>
      <c r="M16" s="14"/>
    </row>
    <row r="17" spans="1:13" x14ac:dyDescent="0.3">
      <c r="A17" s="23"/>
      <c r="B17" s="22"/>
      <c r="C17" s="51"/>
      <c r="D17" s="19"/>
      <c r="E17" s="17"/>
      <c r="F17" s="78"/>
      <c r="G17" s="15"/>
      <c r="H17" s="18"/>
      <c r="I17" s="17"/>
      <c r="J17" s="16"/>
      <c r="K17" s="83"/>
      <c r="L17" s="15"/>
      <c r="M17" s="14"/>
    </row>
    <row r="18" spans="1:13" x14ac:dyDescent="0.3">
      <c r="A18" s="23"/>
      <c r="B18" s="22"/>
      <c r="C18" s="51"/>
      <c r="D18" s="19"/>
      <c r="E18" s="17"/>
      <c r="F18" s="78"/>
      <c r="G18" s="15"/>
      <c r="H18" s="18"/>
      <c r="I18" s="17"/>
      <c r="J18" s="16"/>
      <c r="K18" s="83"/>
      <c r="L18" s="15"/>
      <c r="M18" s="14"/>
    </row>
    <row r="19" spans="1:13" x14ac:dyDescent="0.3">
      <c r="A19" s="23"/>
      <c r="B19" s="22"/>
      <c r="C19" s="51"/>
      <c r="D19" s="19"/>
      <c r="E19" s="17"/>
      <c r="F19" s="78"/>
      <c r="G19" s="15"/>
      <c r="H19" s="18"/>
      <c r="I19" s="17"/>
      <c r="J19" s="16"/>
      <c r="K19" s="83"/>
      <c r="L19" s="15"/>
      <c r="M19" s="14"/>
    </row>
    <row r="20" spans="1:13" x14ac:dyDescent="0.3">
      <c r="A20" s="23"/>
      <c r="B20" s="22"/>
      <c r="C20" s="51"/>
      <c r="D20" s="19"/>
      <c r="E20" s="17"/>
      <c r="F20" s="78"/>
      <c r="G20" s="15"/>
      <c r="H20" s="18"/>
      <c r="I20" s="17"/>
      <c r="J20" s="16"/>
      <c r="K20" s="83"/>
      <c r="L20" s="15"/>
      <c r="M20" s="14"/>
    </row>
    <row r="21" spans="1:13" x14ac:dyDescent="0.3">
      <c r="A21" s="23"/>
      <c r="B21" s="22"/>
      <c r="C21" s="51"/>
      <c r="D21" s="19"/>
      <c r="E21" s="17"/>
      <c r="F21" s="78"/>
      <c r="G21" s="15"/>
      <c r="H21" s="18"/>
      <c r="I21" s="17"/>
      <c r="J21" s="16"/>
      <c r="K21" s="83"/>
      <c r="L21" s="15"/>
      <c r="M21" s="14"/>
    </row>
    <row r="22" spans="1:13" x14ac:dyDescent="0.3">
      <c r="A22" s="23"/>
      <c r="B22" s="22"/>
      <c r="C22" s="51"/>
      <c r="D22" s="19"/>
      <c r="E22" s="17"/>
      <c r="F22" s="78"/>
      <c r="G22" s="15"/>
      <c r="H22" s="18"/>
      <c r="I22" s="17"/>
      <c r="J22" s="16"/>
      <c r="K22" s="83"/>
      <c r="L22" s="15"/>
      <c r="M22" s="14"/>
    </row>
    <row r="23" spans="1:13" x14ac:dyDescent="0.3">
      <c r="A23" s="23"/>
      <c r="B23" s="22"/>
      <c r="C23" s="51"/>
      <c r="D23" s="19"/>
      <c r="E23" s="17"/>
      <c r="F23" s="78"/>
      <c r="G23" s="15"/>
      <c r="H23" s="18"/>
      <c r="I23" s="17"/>
      <c r="J23" s="16"/>
      <c r="K23" s="83"/>
      <c r="L23" s="15"/>
      <c r="M23" s="14"/>
    </row>
    <row r="24" spans="1:13" x14ac:dyDescent="0.3">
      <c r="A24" s="23"/>
      <c r="B24" s="22"/>
      <c r="C24" s="51"/>
      <c r="D24" s="19"/>
      <c r="E24" s="17"/>
      <c r="F24" s="78"/>
      <c r="G24" s="15"/>
      <c r="H24" s="18"/>
      <c r="I24" s="17"/>
      <c r="J24" s="16"/>
      <c r="K24" s="83"/>
      <c r="L24" s="15"/>
      <c r="M24" s="14"/>
    </row>
    <row r="25" spans="1:13" x14ac:dyDescent="0.3">
      <c r="A25" s="23"/>
      <c r="B25" s="22"/>
      <c r="C25" s="51"/>
      <c r="D25" s="19"/>
      <c r="E25" s="17"/>
      <c r="F25" s="78"/>
      <c r="G25" s="15"/>
      <c r="H25" s="18"/>
      <c r="I25" s="17"/>
      <c r="J25" s="16"/>
      <c r="K25" s="83"/>
      <c r="L25" s="15"/>
      <c r="M25" s="14"/>
    </row>
    <row r="26" spans="1:13" x14ac:dyDescent="0.3">
      <c r="A26" s="23"/>
      <c r="B26" s="22"/>
      <c r="C26" s="51"/>
      <c r="D26" s="19"/>
      <c r="E26" s="17"/>
      <c r="F26" s="78"/>
      <c r="G26" s="15"/>
      <c r="H26" s="18"/>
      <c r="I26" s="17"/>
      <c r="J26" s="16"/>
      <c r="K26" s="83"/>
      <c r="L26" s="15"/>
      <c r="M26" s="14"/>
    </row>
    <row r="27" spans="1:13" ht="14.4" thickBot="1" x14ac:dyDescent="0.35">
      <c r="A27" s="13"/>
      <c r="B27" s="12"/>
      <c r="C27" s="52"/>
      <c r="D27" s="9"/>
      <c r="E27" s="7"/>
      <c r="F27" s="79"/>
      <c r="G27" s="5"/>
      <c r="H27" s="8"/>
      <c r="I27" s="7"/>
      <c r="J27" s="6"/>
      <c r="K27" s="84"/>
      <c r="L27" s="5"/>
      <c r="M27" s="4"/>
    </row>
    <row r="28" spans="1:13" ht="14.4" thickBot="1" x14ac:dyDescent="0.35">
      <c r="A28" s="44" t="s">
        <v>2</v>
      </c>
      <c r="B28" s="54"/>
      <c r="C28" s="53">
        <f>SUM(C5:C27)</f>
        <v>700</v>
      </c>
      <c r="D28" s="41">
        <f xml:space="preserve"> SUMIF(D$5:D$27, "x",$C$5:C27)</f>
        <v>700</v>
      </c>
      <c r="E28" s="42">
        <f xml:space="preserve"> SUMIF(E$5:E$27, "x",$C$5:$C$27)</f>
        <v>0</v>
      </c>
      <c r="F28" s="80"/>
      <c r="G28" s="43">
        <f xml:space="preserve"> SUMIF(G$5:G$27, "x",$C$5:$C$27)</f>
        <v>0</v>
      </c>
      <c r="H28" s="41">
        <f>SUMIF(H$5:H$27, "x",$C$5:$C$27)</f>
        <v>0</v>
      </c>
      <c r="I28" s="42">
        <f t="shared" ref="I28:L28" si="0">SUMIF(I$5:I$27, "x",$C$5:$C$27)</f>
        <v>0</v>
      </c>
      <c r="J28" s="42">
        <f t="shared" si="0"/>
        <v>700</v>
      </c>
      <c r="K28" s="80"/>
      <c r="L28" s="43">
        <f t="shared" si="0"/>
        <v>0</v>
      </c>
    </row>
    <row r="29" spans="1:13" x14ac:dyDescent="0.3">
      <c r="C29" s="2" t="s">
        <v>23</v>
      </c>
      <c r="D29" s="2" t="s">
        <v>16</v>
      </c>
      <c r="E29" s="2" t="s">
        <v>16</v>
      </c>
      <c r="F29" s="2"/>
      <c r="G29" s="2" t="s">
        <v>16</v>
      </c>
      <c r="H29" s="2" t="s">
        <v>16</v>
      </c>
      <c r="I29" s="2" t="s">
        <v>16</v>
      </c>
      <c r="J29" s="2" t="s">
        <v>16</v>
      </c>
      <c r="K29" s="2"/>
      <c r="L29" s="2" t="s">
        <v>16</v>
      </c>
    </row>
    <row r="30" spans="1:13" ht="14.4" thickBot="1" x14ac:dyDescent="0.35"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3" ht="14.4" thickBot="1" x14ac:dyDescent="0.35">
      <c r="C31" s="47" t="s">
        <v>22</v>
      </c>
      <c r="D31" s="64" t="str">
        <f>IF(D28&lt;300, "niet ingedeeld", IF(D28&lt;=1000, "16.7.1°", IF(D28&lt;=10000, "16.7.2°", "16.7.3°")))</f>
        <v>16.7.1°</v>
      </c>
      <c r="E31" s="64" t="str">
        <f>IF(E28=0, "niet ingedeeld", IF(E28&lt;=3000,"16.8.1°", IF(E28&lt;=10000,"16.8.2°","16.8.3°")))</f>
        <v>niet ingedeeld</v>
      </c>
      <c r="F31" s="85"/>
      <c r="G31" s="76"/>
      <c r="H31" s="86" t="str">
        <f>IF(H28&lt;300, "niet ingedeeld", IF(H28&lt;=3000, "17.1.1.1°", IF(H28&lt;=30000, "17.1.1.2°", "17.1.1.3°")))</f>
        <v>niet ingedeeld</v>
      </c>
      <c r="I31" s="64" t="str">
        <f>IF(I28&lt;300, "niet ingedeeld", IF(I28&lt;=1000, "17.1.2.1.1°", IF(I28&lt;=10000, "17.1.2.1.2°", "17.1.2.1.3°")))</f>
        <v>niet ingedeeld</v>
      </c>
      <c r="J31" s="64" t="str">
        <f>IF(J28=0, "niet ingedeeld", IF(J28&lt;=3000,"17.1.2.2.1°", IF(J28&lt;=10000,"17.1.2.2.2°","17.1.2.2.3°")))</f>
        <v>17.1.2.2.1°</v>
      </c>
      <c r="K31" s="85"/>
      <c r="L31" s="76"/>
    </row>
    <row r="32" spans="1:13" x14ac:dyDescent="0.3">
      <c r="C32" s="2"/>
    </row>
  </sheetData>
  <mergeCells count="4">
    <mergeCell ref="D3:G3"/>
    <mergeCell ref="H3:L3"/>
    <mergeCell ref="A3:B3"/>
    <mergeCell ref="M3:M4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>
      <selection activeCell="H31" sqref="H31"/>
    </sheetView>
  </sheetViews>
  <sheetFormatPr defaultRowHeight="14.4" x14ac:dyDescent="0.3"/>
  <sheetData>
    <row r="1" spans="1:1" x14ac:dyDescent="0.3">
      <c r="A1" t="s">
        <v>39</v>
      </c>
    </row>
    <row r="2" spans="1:1" x14ac:dyDescent="0.3">
      <c r="A2" t="s">
        <v>38</v>
      </c>
    </row>
    <row r="3" spans="1:1" x14ac:dyDescent="0.3">
      <c r="A3" t="s">
        <v>40</v>
      </c>
    </row>
    <row r="4" spans="1:1" x14ac:dyDescent="0.3">
      <c r="A4" t="s">
        <v>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vaste stoffen en vloeistoffen</vt:lpstr>
      <vt:lpstr>gassen en aerosolen</vt:lpstr>
      <vt:lpstr>Ligging</vt:lpstr>
      <vt:lpstr>ligging</vt:lpstr>
    </vt:vector>
  </TitlesOfParts>
  <Company>Vlaamse Overheid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Debaer, Christof;peter.balas@lne.vlaanderen.be</dc:creator>
  <cp:lastModifiedBy>Irene Govaert</cp:lastModifiedBy>
  <dcterms:created xsi:type="dcterms:W3CDTF">2015-01-19T09:47:25Z</dcterms:created>
  <dcterms:modified xsi:type="dcterms:W3CDTF">2026-04-08T13:31:34Z</dcterms:modified>
</cp:coreProperties>
</file>